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8195" windowHeight="10725" activeTab="0"/>
  </bookViews>
  <sheets>
    <sheet name="IAG 2020-2026" sheetId="1" r:id="rId1"/>
    <sheet name="Sheet2" sheetId="2" r:id="rId2"/>
  </sheets>
  <definedNames>
    <definedName name="_xlnm.Print_Area" localSheetId="0">'IAG 2020-2026'!$A$1:$U$40</definedName>
    <definedName name="_xlnm.Print_Titles" localSheetId="0">'IAG 2020-2026'!$4:$7</definedName>
  </definedNames>
  <calcPr fullCalcOnLoad="1"/>
</workbook>
</file>

<file path=xl/sharedStrings.xml><?xml version="1.0" encoding="utf-8"?>
<sst xmlns="http://schemas.openxmlformats.org/spreadsheetml/2006/main" count="107" uniqueCount="79">
  <si>
    <t>NPIAS #:</t>
  </si>
  <si>
    <t>Airport:</t>
  </si>
  <si>
    <t>State:</t>
  </si>
  <si>
    <t>LOC ID:</t>
  </si>
  <si>
    <t>Project Description/Narrative</t>
  </si>
  <si>
    <t>Entitlement</t>
  </si>
  <si>
    <t>Discretionary</t>
  </si>
  <si>
    <t>PFC</t>
  </si>
  <si>
    <t>Other</t>
  </si>
  <si>
    <t>Environmental Type</t>
  </si>
  <si>
    <t>Environmental Status</t>
  </si>
  <si>
    <t>Federal Funds ($1,000)</t>
  </si>
  <si>
    <t>Local ($1,000)</t>
  </si>
  <si>
    <t>Totals ($1,000)</t>
  </si>
  <si>
    <t>Comments</t>
  </si>
  <si>
    <t>Total FY2020</t>
  </si>
  <si>
    <t>Total FY2021</t>
  </si>
  <si>
    <t>State Matching Funds ($1,000)</t>
  </si>
  <si>
    <t xml:space="preserve">State funded only </t>
  </si>
  <si>
    <t>Cargo Entitlement</t>
  </si>
  <si>
    <t>Environmental type</t>
  </si>
  <si>
    <t>Catex</t>
  </si>
  <si>
    <t>Short EA</t>
  </si>
  <si>
    <t>EA</t>
  </si>
  <si>
    <t>EIS</t>
  </si>
  <si>
    <t>Total FY2022</t>
  </si>
  <si>
    <t>Total FY2023</t>
  </si>
  <si>
    <t>Date:</t>
  </si>
  <si>
    <t>Total FY2024</t>
  </si>
  <si>
    <t>NPR</t>
  </si>
  <si>
    <t>Work Code</t>
  </si>
  <si>
    <t>State Apportion.</t>
  </si>
  <si>
    <t>Supplementary Discretionary</t>
  </si>
  <si>
    <t>New York</t>
  </si>
  <si>
    <t>Non-AIP Projects</t>
  </si>
  <si>
    <t>Approved 2/17</t>
  </si>
  <si>
    <t>Niagara Falls International Airport</t>
  </si>
  <si>
    <t>0086</t>
  </si>
  <si>
    <t>IAG</t>
  </si>
  <si>
    <t>Install Perimeter Fencing in Runway 10L Protection Zone, Design/Construction</t>
  </si>
  <si>
    <t xml:space="preserve">Wildlife Hazard Management Plan Update </t>
  </si>
  <si>
    <t>Airfield Lighting and Signage, Construction</t>
  </si>
  <si>
    <t>Snow Removal Equipment - Multi-Task Vehicle</t>
  </si>
  <si>
    <t>USAF Taxiway A Reconstruction</t>
  </si>
  <si>
    <t>Ongoing</t>
  </si>
  <si>
    <t>Approved 4/17</t>
  </si>
  <si>
    <t>Approved 6/18</t>
  </si>
  <si>
    <t xml:space="preserve">NYSDOT AIR '99 &amp; Future PFC </t>
  </si>
  <si>
    <t xml:space="preserve">PFC Application No. 3 </t>
  </si>
  <si>
    <t xml:space="preserve"> PFC Application No. 2</t>
  </si>
  <si>
    <t>Local share PFC Application No. 3</t>
  </si>
  <si>
    <t>Parallel Taxiway Program (Taxiway B, B1, B2, and Former E), Design</t>
  </si>
  <si>
    <t>Rehabilitate Taxiway D, Construction</t>
  </si>
  <si>
    <t xml:space="preserve">Land Acquisition - RPZ for Runway 28 End </t>
  </si>
  <si>
    <t>Snow Removal Equipment - Snowblower, Material Spreader</t>
  </si>
  <si>
    <t>Approved 2/19</t>
  </si>
  <si>
    <t>Future</t>
  </si>
  <si>
    <t>Approved 9/17</t>
  </si>
  <si>
    <t>Local Share - Future PFC Application</t>
  </si>
  <si>
    <t>Carryover Passenger Entitlement Funds
Local Share - Future PFC Application</t>
  </si>
  <si>
    <t>PFC Application No. 3</t>
  </si>
  <si>
    <t>Part 77 Off-Airport Land Easements, Appraisals, and Obstruction Removal Laur Road, 28R and 24 RW End</t>
  </si>
  <si>
    <t>Parallel Taxiway Program - Phase 1 (B1 to B2), Construction</t>
  </si>
  <si>
    <t>Part 77 Off-Airport Land Easements and Obstruction Removal 6 RW End</t>
  </si>
  <si>
    <t>Parallel Taxiway Program - Phase 2 (Remaining B), Construction</t>
  </si>
  <si>
    <t>N/A</t>
  </si>
  <si>
    <t>Parallel Taxiway Program - Phase 3</t>
  </si>
  <si>
    <t>Total FY2025</t>
  </si>
  <si>
    <t>Parallel Taxiway Program - Phase 4</t>
  </si>
  <si>
    <t>Total FY2026</t>
  </si>
  <si>
    <t>Pavement Management Program (PCI Survey Updates)</t>
  </si>
  <si>
    <t xml:space="preserve">Part 77 Off-Airport Land Easements/Acquisitions, Appraisals, and Obstruction Removal, 10L RW End </t>
  </si>
  <si>
    <t>Included in FY22</t>
  </si>
  <si>
    <t>SP OT OB</t>
  </si>
  <si>
    <t>CA TW CO</t>
  </si>
  <si>
    <t>RC/RE TW IM</t>
  </si>
  <si>
    <t>ST LA SZ</t>
  </si>
  <si>
    <t>PL MA MS</t>
  </si>
  <si>
    <t>Capital Improvement Program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</si>
</sst>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-409]dddd\,\ mmmm\ dd\,\ yyyy"/>
    <numFmt numFmtId="167" formatCode="_(&quot;$&quot;* #,##0.000_);_(&quot;$&quot;* \(#,##0.000\);_(&quot;$&quot;* &quot;-&quot;???_);_(@_)"/>
    <numFmt numFmtId="168" formatCode="_(&quot;$&quot;* #,##0.0_);_(&quot;$&quot;* \(#,##0.0\);_(&quot;$&quot;* &quot;-&quot;?_);_(@_)"/>
    <numFmt numFmtId="169" formatCode="#,##0,;\-#,##0,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sz val="10"/>
      <name val="Cambria"/>
      <family val="1"/>
    </font>
    <font>
      <b/>
      <sz val="10"/>
      <color indexed="63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 tint="0.34999001026153564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165" fontId="45" fillId="0" borderId="10" xfId="44" applyNumberFormat="1" applyFont="1" applyBorder="1" applyAlignment="1">
      <alignment horizontal="center" vertical="center"/>
    </xf>
    <xf numFmtId="165" fontId="45" fillId="0" borderId="10" xfId="44" applyNumberFormat="1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65" fontId="45" fillId="33" borderId="10" xfId="44" applyNumberFormat="1" applyFont="1" applyFill="1" applyBorder="1" applyAlignment="1">
      <alignment horizontal="center" vertical="center"/>
    </xf>
    <xf numFmtId="165" fontId="45" fillId="33" borderId="10" xfId="44" applyNumberFormat="1" applyFont="1" applyFill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7" fillId="34" borderId="10" xfId="0" applyFont="1" applyFill="1" applyBorder="1" applyAlignment="1">
      <alignment horizontal="center" vertical="center"/>
    </xf>
    <xf numFmtId="165" fontId="47" fillId="0" borderId="10" xfId="44" applyNumberFormat="1" applyFont="1" applyFill="1" applyBorder="1" applyAlignment="1">
      <alignment horizontal="left" vertical="center"/>
    </xf>
    <xf numFmtId="165" fontId="47" fillId="0" borderId="10" xfId="44" applyNumberFormat="1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65" fontId="47" fillId="34" borderId="10" xfId="44" applyNumberFormat="1" applyFont="1" applyFill="1" applyBorder="1" applyAlignment="1">
      <alignment horizontal="left" vertical="center"/>
    </xf>
    <xf numFmtId="165" fontId="47" fillId="34" borderId="10" xfId="44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5" fontId="24" fillId="34" borderId="10" xfId="44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165" fontId="45" fillId="0" borderId="10" xfId="44" applyNumberFormat="1" applyFont="1" applyFill="1" applyBorder="1" applyAlignment="1">
      <alignment horizontal="center" vertical="center"/>
    </xf>
    <xf numFmtId="169" fontId="47" fillId="0" borderId="10" xfId="44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169" fontId="47" fillId="33" borderId="10" xfId="44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0" fontId="48" fillId="5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14" fontId="47" fillId="0" borderId="10" xfId="0" applyNumberFormat="1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47" fillId="0" borderId="10" xfId="0" applyNumberFormat="1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6" fillId="5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left" vertical="center" wrapText="1"/>
    </xf>
    <xf numFmtId="0" fontId="48" fillId="5" borderId="11" xfId="0" applyFont="1" applyFill="1" applyBorder="1" applyAlignment="1">
      <alignment horizontal="left" vertical="center"/>
    </xf>
    <xf numFmtId="0" fontId="48" fillId="5" borderId="12" xfId="0" applyFont="1" applyFill="1" applyBorder="1" applyAlignment="1">
      <alignment horizontal="left" vertical="center"/>
    </xf>
    <xf numFmtId="0" fontId="48" fillId="5" borderId="13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left" vertical="center"/>
    </xf>
    <xf numFmtId="0" fontId="47" fillId="34" borderId="12" xfId="0" applyFont="1" applyFill="1" applyBorder="1" applyAlignment="1">
      <alignment horizontal="left" vertical="center"/>
    </xf>
    <xf numFmtId="0" fontId="47" fillId="34" borderId="13" xfId="0" applyFont="1" applyFill="1" applyBorder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40"/>
  <sheetViews>
    <sheetView tabSelected="1" zoomScale="79" zoomScaleNormal="79" zoomScalePageLayoutView="0" workbookViewId="0" topLeftCell="A1">
      <selection activeCell="P12" sqref="P12"/>
    </sheetView>
  </sheetViews>
  <sheetFormatPr defaultColWidth="9.140625" defaultRowHeight="24.75" customHeight="1"/>
  <cols>
    <col min="1" max="1" width="19.140625" style="1" customWidth="1"/>
    <col min="2" max="2" width="19.7109375" style="1" customWidth="1"/>
    <col min="3" max="3" width="18.140625" style="1" customWidth="1"/>
    <col min="4" max="4" width="17.57421875" style="1" customWidth="1"/>
    <col min="5" max="5" width="8.28125" style="1" customWidth="1"/>
    <col min="6" max="6" width="13.7109375" style="1" bestFit="1" customWidth="1"/>
    <col min="7" max="7" width="16.57421875" style="1" customWidth="1"/>
    <col min="8" max="8" width="14.28125" style="1" customWidth="1"/>
    <col min="9" max="10" width="16.421875" style="1" bestFit="1" customWidth="1"/>
    <col min="11" max="11" width="19.28125" style="1" customWidth="1"/>
    <col min="12" max="12" width="16.00390625" style="1" customWidth="1"/>
    <col min="13" max="13" width="15.140625" style="1" bestFit="1" customWidth="1"/>
    <col min="14" max="14" width="13.7109375" style="1" bestFit="1" customWidth="1"/>
    <col min="15" max="15" width="12.7109375" style="1" customWidth="1"/>
    <col min="16" max="16" width="17.8515625" style="1" bestFit="1" customWidth="1"/>
    <col min="17" max="17" width="17.57421875" style="1" customWidth="1"/>
    <col min="18" max="18" width="26.00390625" style="1" bestFit="1" customWidth="1"/>
    <col min="19" max="19" width="12.7109375" style="1" customWidth="1"/>
    <col min="20" max="20" width="13.8515625" style="1" customWidth="1"/>
    <col min="21" max="21" width="9.57421875" style="1" customWidth="1"/>
    <col min="22" max="22" width="2.421875" style="1" customWidth="1"/>
    <col min="23" max="16384" width="9.140625" style="1" customWidth="1"/>
  </cols>
  <sheetData>
    <row r="1" spans="1:22" ht="24.75" customHeight="1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2"/>
    </row>
    <row r="2" spans="1:22" ht="24.75" customHeight="1">
      <c r="A2" s="41" t="s">
        <v>78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2"/>
    </row>
    <row r="3" spans="1:21" ht="13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28.5" customHeight="1">
      <c r="A4" s="7" t="s">
        <v>1</v>
      </c>
      <c r="B4" s="37" t="s">
        <v>36</v>
      </c>
      <c r="C4" s="37"/>
      <c r="D4" s="37"/>
      <c r="E4" s="37"/>
      <c r="F4" s="37"/>
      <c r="G4" s="7"/>
      <c r="H4" s="15"/>
      <c r="I4" s="15" t="s">
        <v>2</v>
      </c>
      <c r="J4" s="17" t="s">
        <v>33</v>
      </c>
      <c r="K4" s="15"/>
      <c r="L4" s="15"/>
      <c r="M4" s="7" t="s">
        <v>0</v>
      </c>
      <c r="N4" s="47" t="s">
        <v>37</v>
      </c>
      <c r="O4" s="47"/>
      <c r="P4" s="47"/>
      <c r="Q4" s="7" t="s">
        <v>3</v>
      </c>
      <c r="R4" s="9" t="s">
        <v>38</v>
      </c>
      <c r="S4" s="7" t="s">
        <v>27</v>
      </c>
      <c r="T4" s="42">
        <v>43812</v>
      </c>
      <c r="U4" s="42"/>
    </row>
    <row r="5" spans="1:21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19.5" customHeight="1">
      <c r="A6" s="43" t="s">
        <v>4</v>
      </c>
      <c r="B6" s="43"/>
      <c r="C6" s="43"/>
      <c r="D6" s="43"/>
      <c r="E6" s="48" t="s">
        <v>29</v>
      </c>
      <c r="F6" s="44" t="s">
        <v>30</v>
      </c>
      <c r="G6" s="48" t="s">
        <v>11</v>
      </c>
      <c r="H6" s="48"/>
      <c r="I6" s="48"/>
      <c r="J6" s="48"/>
      <c r="K6" s="48"/>
      <c r="L6" s="44" t="s">
        <v>17</v>
      </c>
      <c r="M6" s="48" t="s">
        <v>12</v>
      </c>
      <c r="N6" s="48"/>
      <c r="O6" s="44" t="s">
        <v>18</v>
      </c>
      <c r="P6" s="44" t="s">
        <v>13</v>
      </c>
      <c r="Q6" s="44" t="s">
        <v>9</v>
      </c>
      <c r="R6" s="44" t="s">
        <v>10</v>
      </c>
      <c r="S6" s="48" t="s">
        <v>14</v>
      </c>
      <c r="T6" s="48"/>
      <c r="U6" s="48"/>
    </row>
    <row r="7" spans="1:21" ht="42.75" customHeight="1">
      <c r="A7" s="43"/>
      <c r="B7" s="43"/>
      <c r="C7" s="43"/>
      <c r="D7" s="43"/>
      <c r="E7" s="48"/>
      <c r="F7" s="44"/>
      <c r="G7" s="8" t="s">
        <v>5</v>
      </c>
      <c r="H7" s="8" t="s">
        <v>19</v>
      </c>
      <c r="I7" s="8" t="s">
        <v>6</v>
      </c>
      <c r="J7" s="8" t="s">
        <v>31</v>
      </c>
      <c r="K7" s="12" t="s">
        <v>32</v>
      </c>
      <c r="L7" s="44"/>
      <c r="M7" s="10" t="s">
        <v>7</v>
      </c>
      <c r="N7" s="10" t="s">
        <v>8</v>
      </c>
      <c r="O7" s="44"/>
      <c r="P7" s="44"/>
      <c r="Q7" s="44"/>
      <c r="R7" s="44"/>
      <c r="S7" s="48"/>
      <c r="T7" s="48"/>
      <c r="U7" s="48"/>
    </row>
    <row r="8" spans="1:21" ht="18" customHeight="1">
      <c r="A8" s="50">
        <v>2020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24.75" customHeight="1">
      <c r="A9" s="38" t="s">
        <v>34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ht="24.75" customHeight="1">
      <c r="A10" s="49" t="s">
        <v>39</v>
      </c>
      <c r="B10" s="49"/>
      <c r="C10" s="49"/>
      <c r="D10" s="49"/>
      <c r="E10" s="18" t="s">
        <v>65</v>
      </c>
      <c r="F10" s="31" t="s">
        <v>65</v>
      </c>
      <c r="G10" s="19"/>
      <c r="H10" s="4"/>
      <c r="I10" s="4"/>
      <c r="J10" s="19"/>
      <c r="K10" s="13"/>
      <c r="L10" s="20"/>
      <c r="M10" s="29">
        <f>P10*0.2</f>
        <v>109491.20000000001</v>
      </c>
      <c r="N10" s="4"/>
      <c r="O10" s="29">
        <f>P10*0.8</f>
        <v>437964.80000000005</v>
      </c>
      <c r="P10" s="29">
        <f>634057-86601</f>
        <v>547456</v>
      </c>
      <c r="Q10" s="3"/>
      <c r="R10" s="22" t="s">
        <v>44</v>
      </c>
      <c r="S10" s="39" t="s">
        <v>47</v>
      </c>
      <c r="T10" s="39"/>
      <c r="U10" s="39"/>
    </row>
    <row r="11" spans="1:21" ht="24.75" customHeight="1">
      <c r="A11" s="37" t="s">
        <v>40</v>
      </c>
      <c r="B11" s="37"/>
      <c r="C11" s="37"/>
      <c r="D11" s="37"/>
      <c r="E11" s="27" t="s">
        <v>65</v>
      </c>
      <c r="F11" s="31" t="s">
        <v>65</v>
      </c>
      <c r="G11" s="19"/>
      <c r="H11" s="4"/>
      <c r="I11" s="4"/>
      <c r="J11" s="19"/>
      <c r="K11" s="13"/>
      <c r="L11" s="20"/>
      <c r="M11" s="29">
        <f>P11</f>
        <v>83085</v>
      </c>
      <c r="N11" s="4"/>
      <c r="O11" s="28"/>
      <c r="P11" s="29">
        <v>83085</v>
      </c>
      <c r="Q11" s="3"/>
      <c r="R11" s="22" t="s">
        <v>45</v>
      </c>
      <c r="S11" s="39" t="s">
        <v>48</v>
      </c>
      <c r="T11" s="39"/>
      <c r="U11" s="39"/>
    </row>
    <row r="12" spans="1:21" ht="24.75" customHeight="1">
      <c r="A12" s="37" t="s">
        <v>41</v>
      </c>
      <c r="B12" s="37"/>
      <c r="C12" s="37"/>
      <c r="D12" s="37"/>
      <c r="E12" s="27" t="s">
        <v>65</v>
      </c>
      <c r="F12" s="31" t="s">
        <v>65</v>
      </c>
      <c r="G12" s="19"/>
      <c r="H12" s="4"/>
      <c r="I12" s="4"/>
      <c r="J12" s="19"/>
      <c r="K12" s="13"/>
      <c r="L12" s="19"/>
      <c r="M12" s="29">
        <f>P12</f>
        <v>2916502</v>
      </c>
      <c r="N12" s="4"/>
      <c r="O12" s="28"/>
      <c r="P12" s="29">
        <v>2916502</v>
      </c>
      <c r="Q12" s="3"/>
      <c r="R12" s="22" t="s">
        <v>46</v>
      </c>
      <c r="S12" s="39" t="s">
        <v>49</v>
      </c>
      <c r="T12" s="39"/>
      <c r="U12" s="39"/>
    </row>
    <row r="13" spans="1:21" ht="24.75" customHeight="1">
      <c r="A13" s="37" t="s">
        <v>42</v>
      </c>
      <c r="B13" s="37"/>
      <c r="C13" s="37"/>
      <c r="D13" s="37"/>
      <c r="E13" s="27" t="s">
        <v>65</v>
      </c>
      <c r="F13" s="31" t="s">
        <v>65</v>
      </c>
      <c r="G13" s="4"/>
      <c r="H13" s="4"/>
      <c r="I13" s="4"/>
      <c r="J13" s="19"/>
      <c r="K13" s="13"/>
      <c r="L13" s="4"/>
      <c r="M13" s="29">
        <f>P13*0.2</f>
        <v>159664</v>
      </c>
      <c r="N13" s="19"/>
      <c r="O13" s="29">
        <f>P13*0.8</f>
        <v>638656</v>
      </c>
      <c r="P13" s="29">
        <v>798320</v>
      </c>
      <c r="Q13" s="3"/>
      <c r="R13" s="22"/>
      <c r="S13" s="39" t="s">
        <v>50</v>
      </c>
      <c r="T13" s="39"/>
      <c r="U13" s="39"/>
    </row>
    <row r="14" spans="1:21" ht="24.75" customHeight="1">
      <c r="A14" s="37" t="s">
        <v>43</v>
      </c>
      <c r="B14" s="37"/>
      <c r="C14" s="37"/>
      <c r="D14" s="37"/>
      <c r="E14" s="27" t="s">
        <v>65</v>
      </c>
      <c r="F14" s="31" t="s">
        <v>65</v>
      </c>
      <c r="G14" s="4"/>
      <c r="H14" s="4"/>
      <c r="I14" s="4"/>
      <c r="J14" s="4"/>
      <c r="K14" s="13"/>
      <c r="L14" s="4"/>
      <c r="M14" s="20"/>
      <c r="N14" s="4"/>
      <c r="O14" s="4"/>
      <c r="P14" s="19"/>
      <c r="Q14" s="3"/>
      <c r="R14" s="22"/>
      <c r="S14" s="39"/>
      <c r="T14" s="39"/>
      <c r="U14" s="39"/>
    </row>
    <row r="15" spans="1:21" ht="24.75" customHeight="1">
      <c r="A15" s="33" t="s">
        <v>15</v>
      </c>
      <c r="B15" s="33"/>
      <c r="C15" s="33"/>
      <c r="D15" s="33"/>
      <c r="E15" s="25"/>
      <c r="F15" s="3"/>
      <c r="G15" s="29">
        <f aca="true" t="shared" si="0" ref="G15:O15">SUM(G10:G14)</f>
        <v>0</v>
      </c>
      <c r="H15" s="29">
        <f t="shared" si="0"/>
        <v>0</v>
      </c>
      <c r="I15" s="29">
        <f t="shared" si="0"/>
        <v>0</v>
      </c>
      <c r="J15" s="29">
        <f t="shared" si="0"/>
        <v>0</v>
      </c>
      <c r="K15" s="29">
        <f t="shared" si="0"/>
        <v>0</v>
      </c>
      <c r="L15" s="29">
        <f t="shared" si="0"/>
        <v>0</v>
      </c>
      <c r="M15" s="29">
        <f t="shared" si="0"/>
        <v>3268742.2</v>
      </c>
      <c r="N15" s="29">
        <f t="shared" si="0"/>
        <v>0</v>
      </c>
      <c r="O15" s="29">
        <f t="shared" si="0"/>
        <v>1076620.8</v>
      </c>
      <c r="P15" s="29">
        <f>SUM(P9:P14)</f>
        <v>4345363</v>
      </c>
      <c r="Q15" s="3"/>
      <c r="R15" s="3"/>
      <c r="S15" s="35"/>
      <c r="T15" s="35"/>
      <c r="U15" s="35"/>
    </row>
    <row r="16" spans="1:21" ht="18" customHeight="1">
      <c r="A16" s="34">
        <v>2021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24.75" customHeight="1">
      <c r="A17" s="40" t="s">
        <v>71</v>
      </c>
      <c r="B17" s="40"/>
      <c r="C17" s="40"/>
      <c r="D17" s="40"/>
      <c r="E17" s="21">
        <v>80</v>
      </c>
      <c r="F17" s="22" t="s">
        <v>73</v>
      </c>
      <c r="G17" s="29">
        <v>423000</v>
      </c>
      <c r="H17" s="26"/>
      <c r="I17" s="29"/>
      <c r="J17" s="5"/>
      <c r="K17" s="14"/>
      <c r="L17" s="29">
        <f>P17*0.05</f>
        <v>23500</v>
      </c>
      <c r="M17" s="29">
        <f>P17*0.05</f>
        <v>23500</v>
      </c>
      <c r="N17" s="5"/>
      <c r="O17" s="5"/>
      <c r="P17" s="29">
        <v>470000</v>
      </c>
      <c r="Q17" s="30"/>
      <c r="R17" s="21" t="s">
        <v>57</v>
      </c>
      <c r="S17" s="39" t="s">
        <v>59</v>
      </c>
      <c r="T17" s="39"/>
      <c r="U17" s="39"/>
    </row>
    <row r="18" spans="1:21" ht="24.75" customHeight="1">
      <c r="A18" s="37" t="s">
        <v>51</v>
      </c>
      <c r="B18" s="37"/>
      <c r="C18" s="37"/>
      <c r="D18" s="37"/>
      <c r="E18" s="21">
        <v>75</v>
      </c>
      <c r="F18" s="21" t="s">
        <v>74</v>
      </c>
      <c r="G18" s="29">
        <f>P18*0.9</f>
        <v>3453318</v>
      </c>
      <c r="H18" s="26"/>
      <c r="I18" s="29">
        <f>(N18*0.9)-H18</f>
        <v>0</v>
      </c>
      <c r="J18" s="5"/>
      <c r="K18" s="14"/>
      <c r="L18" s="29">
        <f>P18*0.05</f>
        <v>191851</v>
      </c>
      <c r="M18" s="29">
        <f>P18*0.05</f>
        <v>191851</v>
      </c>
      <c r="N18" s="5"/>
      <c r="O18" s="5"/>
      <c r="P18" s="29">
        <v>3837020</v>
      </c>
      <c r="Q18" s="6"/>
      <c r="R18" s="21" t="s">
        <v>44</v>
      </c>
      <c r="S18" s="39" t="s">
        <v>58</v>
      </c>
      <c r="T18" s="39"/>
      <c r="U18" s="39"/>
    </row>
    <row r="19" spans="1:21" ht="24.75" customHeight="1">
      <c r="A19" s="37" t="s">
        <v>52</v>
      </c>
      <c r="B19" s="37"/>
      <c r="C19" s="37"/>
      <c r="D19" s="37"/>
      <c r="E19" s="21">
        <v>74</v>
      </c>
      <c r="F19" s="21" t="s">
        <v>75</v>
      </c>
      <c r="G19" s="29">
        <f>850000-423000</f>
        <v>427000</v>
      </c>
      <c r="H19" s="5"/>
      <c r="I19" s="29">
        <f>(P19*0.9)-G19</f>
        <v>2897600</v>
      </c>
      <c r="J19" s="5"/>
      <c r="K19" s="14"/>
      <c r="L19" s="29">
        <f>P19*0.05</f>
        <v>184700</v>
      </c>
      <c r="M19" s="29">
        <f>P19*0.05</f>
        <v>184700</v>
      </c>
      <c r="N19" s="5"/>
      <c r="O19" s="5"/>
      <c r="P19" s="29">
        <v>3694000</v>
      </c>
      <c r="Q19" s="6"/>
      <c r="R19" s="21" t="s">
        <v>55</v>
      </c>
      <c r="S19" s="39" t="s">
        <v>59</v>
      </c>
      <c r="T19" s="39"/>
      <c r="U19" s="39"/>
    </row>
    <row r="20" spans="1:21" ht="24.75" customHeight="1">
      <c r="A20" s="37" t="s">
        <v>53</v>
      </c>
      <c r="B20" s="37"/>
      <c r="C20" s="37"/>
      <c r="D20" s="37"/>
      <c r="E20" s="21">
        <v>67</v>
      </c>
      <c r="F20" s="21" t="s">
        <v>76</v>
      </c>
      <c r="G20" s="5"/>
      <c r="H20" s="5"/>
      <c r="I20" s="29">
        <f>(P20*0.7)*0.75</f>
        <v>0</v>
      </c>
      <c r="J20" s="5"/>
      <c r="K20" s="14"/>
      <c r="L20" s="29">
        <f>(P20*0.7)*0.125</f>
        <v>0</v>
      </c>
      <c r="M20" s="29">
        <f>(P20*0.7)*0.125</f>
        <v>0</v>
      </c>
      <c r="N20" s="5"/>
      <c r="O20" s="5"/>
      <c r="P20" s="24"/>
      <c r="Q20" s="6"/>
      <c r="R20" s="22" t="s">
        <v>56</v>
      </c>
      <c r="S20" s="39" t="s">
        <v>58</v>
      </c>
      <c r="T20" s="39"/>
      <c r="U20" s="39"/>
    </row>
    <row r="21" spans="1:21" ht="24.75" customHeight="1">
      <c r="A21" s="38" t="s">
        <v>34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ht="24.75" customHeight="1">
      <c r="A22" s="37" t="s">
        <v>54</v>
      </c>
      <c r="B22" s="37"/>
      <c r="C22" s="37"/>
      <c r="D22" s="37"/>
      <c r="E22" s="11"/>
      <c r="F22" s="6"/>
      <c r="G22" s="5"/>
      <c r="H22" s="5"/>
      <c r="I22" s="5"/>
      <c r="J22" s="5"/>
      <c r="K22" s="14"/>
      <c r="L22" s="5"/>
      <c r="M22" s="29">
        <f>P22</f>
        <v>1475000</v>
      </c>
      <c r="N22" s="5"/>
      <c r="O22" s="5"/>
      <c r="P22" s="29">
        <f>400000+950000+125000</f>
        <v>1475000</v>
      </c>
      <c r="Q22" s="6"/>
      <c r="R22" s="21" t="s">
        <v>35</v>
      </c>
      <c r="S22" s="39" t="s">
        <v>60</v>
      </c>
      <c r="T22" s="39"/>
      <c r="U22" s="39"/>
    </row>
    <row r="23" spans="1:21" ht="24.75" customHeight="1">
      <c r="A23" s="33" t="s">
        <v>16</v>
      </c>
      <c r="B23" s="33"/>
      <c r="C23" s="33"/>
      <c r="D23" s="33"/>
      <c r="E23" s="25"/>
      <c r="F23" s="3"/>
      <c r="G23" s="29">
        <f>SUM(G17:G22)</f>
        <v>4303318</v>
      </c>
      <c r="H23" s="29">
        <f aca="true" t="shared" si="1" ref="G23:P23">SUM(H17:H22)</f>
        <v>0</v>
      </c>
      <c r="I23" s="29">
        <f t="shared" si="1"/>
        <v>2897600</v>
      </c>
      <c r="J23" s="29">
        <f t="shared" si="1"/>
        <v>0</v>
      </c>
      <c r="K23" s="29">
        <f t="shared" si="1"/>
        <v>0</v>
      </c>
      <c r="L23" s="29">
        <f t="shared" si="1"/>
        <v>400051</v>
      </c>
      <c r="M23" s="29">
        <f>SUM(M17:M22)</f>
        <v>1875051</v>
      </c>
      <c r="N23" s="29">
        <f t="shared" si="1"/>
        <v>0</v>
      </c>
      <c r="O23" s="29">
        <f t="shared" si="1"/>
        <v>0</v>
      </c>
      <c r="P23" s="29">
        <f>SUM(P17:P22)</f>
        <v>9476020</v>
      </c>
      <c r="Q23" s="3"/>
      <c r="R23" s="3"/>
      <c r="S23" s="35"/>
      <c r="T23" s="35"/>
      <c r="U23" s="35"/>
    </row>
    <row r="24" spans="1:21" ht="18" customHeight="1">
      <c r="A24" s="53">
        <v>2022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/>
    </row>
    <row r="25" spans="1:21" ht="24.75" customHeight="1">
      <c r="A25" s="52" t="s">
        <v>61</v>
      </c>
      <c r="B25" s="52"/>
      <c r="C25" s="52"/>
      <c r="D25" s="52"/>
      <c r="E25" s="31">
        <v>80</v>
      </c>
      <c r="F25" s="22" t="s">
        <v>73</v>
      </c>
      <c r="G25" s="29">
        <f>P25*0.9</f>
        <v>630000</v>
      </c>
      <c r="H25" s="24"/>
      <c r="I25" s="24"/>
      <c r="J25" s="5"/>
      <c r="K25" s="32"/>
      <c r="L25" s="29">
        <f>P25*0.05</f>
        <v>35000</v>
      </c>
      <c r="M25" s="29">
        <f>P25*0.05</f>
        <v>35000</v>
      </c>
      <c r="N25" s="5"/>
      <c r="O25" s="5"/>
      <c r="P25" s="29">
        <v>700000</v>
      </c>
      <c r="Q25" s="30"/>
      <c r="R25" s="22" t="s">
        <v>57</v>
      </c>
      <c r="S25" s="36" t="s">
        <v>58</v>
      </c>
      <c r="T25" s="36"/>
      <c r="U25" s="36"/>
    </row>
    <row r="26" spans="1:21" ht="24.75" customHeight="1">
      <c r="A26" s="51" t="s">
        <v>62</v>
      </c>
      <c r="B26" s="51"/>
      <c r="C26" s="51"/>
      <c r="D26" s="51"/>
      <c r="E26" s="27">
        <v>75</v>
      </c>
      <c r="F26" s="22" t="s">
        <v>74</v>
      </c>
      <c r="G26" s="26"/>
      <c r="H26" s="24"/>
      <c r="I26" s="24"/>
      <c r="J26" s="5"/>
      <c r="K26" s="32">
        <f>1500000+5863341+4500000</f>
        <v>11863341</v>
      </c>
      <c r="L26" s="29">
        <f>P26*0.05</f>
        <v>659074.5</v>
      </c>
      <c r="M26" s="29">
        <f>P26*0.05</f>
        <v>659074.5</v>
      </c>
      <c r="N26" s="5"/>
      <c r="O26" s="5"/>
      <c r="P26" s="29">
        <f>8181490+5000000</f>
        <v>13181490</v>
      </c>
      <c r="Q26" s="16"/>
      <c r="R26" s="22" t="s">
        <v>44</v>
      </c>
      <c r="S26" s="36" t="s">
        <v>58</v>
      </c>
      <c r="T26" s="36"/>
      <c r="U26" s="36"/>
    </row>
    <row r="27" spans="1:21" ht="24.75" customHeight="1">
      <c r="A27" s="33" t="s">
        <v>25</v>
      </c>
      <c r="B27" s="33"/>
      <c r="C27" s="33"/>
      <c r="D27" s="33"/>
      <c r="E27" s="25"/>
      <c r="F27" s="3"/>
      <c r="G27" s="29">
        <f aca="true" t="shared" si="2" ref="G27:P27">SUM(G25:G26)</f>
        <v>630000</v>
      </c>
      <c r="H27" s="29">
        <f t="shared" si="2"/>
        <v>0</v>
      </c>
      <c r="I27" s="29">
        <f t="shared" si="2"/>
        <v>0</v>
      </c>
      <c r="J27" s="29">
        <f t="shared" si="2"/>
        <v>0</v>
      </c>
      <c r="K27" s="29">
        <f t="shared" si="2"/>
        <v>11863341</v>
      </c>
      <c r="L27" s="29">
        <f t="shared" si="2"/>
        <v>694074.5</v>
      </c>
      <c r="M27" s="29">
        <f t="shared" si="2"/>
        <v>694074.5</v>
      </c>
      <c r="N27" s="29">
        <f t="shared" si="2"/>
        <v>0</v>
      </c>
      <c r="O27" s="29">
        <f t="shared" si="2"/>
        <v>0</v>
      </c>
      <c r="P27" s="29">
        <f t="shared" si="2"/>
        <v>13881490</v>
      </c>
      <c r="Q27" s="3"/>
      <c r="R27" s="3"/>
      <c r="S27" s="56"/>
      <c r="T27" s="56"/>
      <c r="U27" s="56"/>
    </row>
    <row r="28" spans="1:21" ht="18" customHeight="1">
      <c r="A28" s="34">
        <v>2023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ht="24.75" customHeight="1">
      <c r="A29" s="57" t="s">
        <v>63</v>
      </c>
      <c r="B29" s="57"/>
      <c r="C29" s="57"/>
      <c r="D29" s="57"/>
      <c r="E29" s="18">
        <v>80</v>
      </c>
      <c r="F29" s="22" t="s">
        <v>73</v>
      </c>
      <c r="G29" s="29">
        <f>P29*0.9</f>
        <v>945000</v>
      </c>
      <c r="H29" s="5"/>
      <c r="I29" s="19"/>
      <c r="J29" s="5"/>
      <c r="K29" s="14"/>
      <c r="L29" s="29">
        <f>0.05*P29</f>
        <v>52500</v>
      </c>
      <c r="M29" s="29">
        <f>0.05*P29</f>
        <v>52500</v>
      </c>
      <c r="N29" s="23"/>
      <c r="O29" s="5"/>
      <c r="P29" s="29">
        <v>1050000</v>
      </c>
      <c r="Q29" s="6"/>
      <c r="R29" s="22" t="s">
        <v>57</v>
      </c>
      <c r="S29" s="36" t="s">
        <v>58</v>
      </c>
      <c r="T29" s="36"/>
      <c r="U29" s="36"/>
    </row>
    <row r="30" spans="1:21" ht="24.75" customHeight="1">
      <c r="A30" s="33" t="s">
        <v>26</v>
      </c>
      <c r="B30" s="33"/>
      <c r="C30" s="33"/>
      <c r="D30" s="33"/>
      <c r="E30" s="25"/>
      <c r="F30" s="3"/>
      <c r="G30" s="29">
        <f>SUM(G29:G29)</f>
        <v>945000</v>
      </c>
      <c r="H30" s="29">
        <f aca="true" t="shared" si="3" ref="H30:P30">SUM(H29:H29)</f>
        <v>0</v>
      </c>
      <c r="I30" s="29">
        <f t="shared" si="3"/>
        <v>0</v>
      </c>
      <c r="J30" s="29">
        <f t="shared" si="3"/>
        <v>0</v>
      </c>
      <c r="K30" s="32">
        <f t="shared" si="3"/>
        <v>0</v>
      </c>
      <c r="L30" s="29">
        <f t="shared" si="3"/>
        <v>52500</v>
      </c>
      <c r="M30" s="29">
        <f t="shared" si="3"/>
        <v>52500</v>
      </c>
      <c r="N30" s="29">
        <f t="shared" si="3"/>
        <v>0</v>
      </c>
      <c r="O30" s="29">
        <f t="shared" si="3"/>
        <v>0</v>
      </c>
      <c r="P30" s="29">
        <f t="shared" si="3"/>
        <v>1050000</v>
      </c>
      <c r="Q30" s="3"/>
      <c r="R30" s="3"/>
      <c r="S30" s="35"/>
      <c r="T30" s="35"/>
      <c r="U30" s="35"/>
    </row>
    <row r="31" spans="1:21" ht="18" customHeight="1">
      <c r="A31" s="34">
        <v>2024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ht="24.75" customHeight="1">
      <c r="A32" s="51" t="s">
        <v>64</v>
      </c>
      <c r="B32" s="51"/>
      <c r="C32" s="51"/>
      <c r="D32" s="51"/>
      <c r="E32" s="18">
        <v>75</v>
      </c>
      <c r="F32" s="22" t="s">
        <v>74</v>
      </c>
      <c r="G32" s="26"/>
      <c r="H32" s="24"/>
      <c r="I32" s="5"/>
      <c r="J32" s="5"/>
      <c r="K32" s="32" t="s">
        <v>72</v>
      </c>
      <c r="L32" s="29"/>
      <c r="M32" s="29"/>
      <c r="N32" s="5"/>
      <c r="O32" s="5"/>
      <c r="P32" s="29"/>
      <c r="Q32" s="6"/>
      <c r="R32" s="22" t="s">
        <v>44</v>
      </c>
      <c r="S32" s="36" t="s">
        <v>58</v>
      </c>
      <c r="T32" s="36"/>
      <c r="U32" s="36"/>
    </row>
    <row r="33" spans="1:21" ht="24.75" customHeight="1">
      <c r="A33" s="33" t="s">
        <v>28</v>
      </c>
      <c r="B33" s="33"/>
      <c r="C33" s="33"/>
      <c r="D33" s="33"/>
      <c r="E33" s="25"/>
      <c r="F33" s="3"/>
      <c r="G33" s="29">
        <f aca="true" t="shared" si="4" ref="G33:P33">SUM(G32)</f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 t="shared" si="4"/>
        <v>0</v>
      </c>
      <c r="M33" s="29">
        <f t="shared" si="4"/>
        <v>0</v>
      </c>
      <c r="N33" s="29">
        <f t="shared" si="4"/>
        <v>0</v>
      </c>
      <c r="O33" s="29">
        <f t="shared" si="4"/>
        <v>0</v>
      </c>
      <c r="P33" s="29">
        <f t="shared" si="4"/>
        <v>0</v>
      </c>
      <c r="Q33" s="3"/>
      <c r="R33" s="3"/>
      <c r="S33" s="35"/>
      <c r="T33" s="35"/>
      <c r="U33" s="35"/>
    </row>
    <row r="34" spans="1:21" ht="18" customHeight="1">
      <c r="A34" s="34">
        <v>2025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ht="24.75" customHeight="1">
      <c r="A35" s="51" t="s">
        <v>66</v>
      </c>
      <c r="B35" s="51"/>
      <c r="C35" s="51"/>
      <c r="D35" s="51"/>
      <c r="E35" s="27">
        <v>75</v>
      </c>
      <c r="F35" s="22" t="s">
        <v>74</v>
      </c>
      <c r="G35" s="26"/>
      <c r="H35" s="24"/>
      <c r="I35" s="5"/>
      <c r="J35" s="5"/>
      <c r="K35" s="32"/>
      <c r="L35" s="24"/>
      <c r="M35" s="24"/>
      <c r="N35" s="5"/>
      <c r="O35" s="5"/>
      <c r="P35" s="24"/>
      <c r="Q35" s="16"/>
      <c r="R35" s="22"/>
      <c r="S35" s="35"/>
      <c r="T35" s="35"/>
      <c r="U35" s="35"/>
    </row>
    <row r="36" spans="1:21" ht="24.75" customHeight="1">
      <c r="A36" s="33" t="s">
        <v>67</v>
      </c>
      <c r="B36" s="33"/>
      <c r="C36" s="33"/>
      <c r="D36" s="33"/>
      <c r="E36" s="25"/>
      <c r="F36" s="3"/>
      <c r="G36" s="29">
        <f aca="true" t="shared" si="5" ref="G36:P36">SUM(G35)</f>
        <v>0</v>
      </c>
      <c r="H36" s="29">
        <f t="shared" si="5"/>
        <v>0</v>
      </c>
      <c r="I36" s="29">
        <f t="shared" si="5"/>
        <v>0</v>
      </c>
      <c r="J36" s="29">
        <f t="shared" si="5"/>
        <v>0</v>
      </c>
      <c r="K36" s="29">
        <f t="shared" si="5"/>
        <v>0</v>
      </c>
      <c r="L36" s="29">
        <f t="shared" si="5"/>
        <v>0</v>
      </c>
      <c r="M36" s="29">
        <f t="shared" si="5"/>
        <v>0</v>
      </c>
      <c r="N36" s="29">
        <f t="shared" si="5"/>
        <v>0</v>
      </c>
      <c r="O36" s="29">
        <f t="shared" si="5"/>
        <v>0</v>
      </c>
      <c r="P36" s="29">
        <f t="shared" si="5"/>
        <v>0</v>
      </c>
      <c r="Q36" s="3"/>
      <c r="R36" s="3"/>
      <c r="S36" s="56"/>
      <c r="T36" s="56"/>
      <c r="U36" s="56"/>
    </row>
    <row r="37" spans="1:21" ht="18" customHeight="1">
      <c r="A37" s="34">
        <v>2026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ht="24.75" customHeight="1">
      <c r="A38" s="51" t="s">
        <v>68</v>
      </c>
      <c r="B38" s="51"/>
      <c r="C38" s="51"/>
      <c r="D38" s="51"/>
      <c r="E38" s="27">
        <v>75</v>
      </c>
      <c r="F38" s="22" t="s">
        <v>74</v>
      </c>
      <c r="G38" s="26"/>
      <c r="H38" s="24"/>
      <c r="I38" s="5"/>
      <c r="J38" s="5"/>
      <c r="K38" s="14"/>
      <c r="L38" s="24"/>
      <c r="M38" s="24"/>
      <c r="N38" s="5"/>
      <c r="O38" s="5"/>
      <c r="P38" s="24"/>
      <c r="Q38" s="16"/>
      <c r="R38" s="22"/>
      <c r="S38" s="35"/>
      <c r="T38" s="35"/>
      <c r="U38" s="35"/>
    </row>
    <row r="39" spans="1:21" ht="24.75" customHeight="1">
      <c r="A39" s="58" t="s">
        <v>70</v>
      </c>
      <c r="B39" s="59"/>
      <c r="C39" s="59"/>
      <c r="D39" s="60"/>
      <c r="E39" s="27">
        <v>60</v>
      </c>
      <c r="F39" s="22" t="s">
        <v>77</v>
      </c>
      <c r="G39" s="26"/>
      <c r="H39" s="24"/>
      <c r="I39" s="5"/>
      <c r="J39" s="5"/>
      <c r="K39" s="14"/>
      <c r="L39" s="24"/>
      <c r="M39" s="24"/>
      <c r="N39" s="5"/>
      <c r="O39" s="5"/>
      <c r="P39" s="24"/>
      <c r="Q39" s="16"/>
      <c r="R39" s="22"/>
      <c r="S39" s="61"/>
      <c r="T39" s="62"/>
      <c r="U39" s="63"/>
    </row>
    <row r="40" spans="1:21" ht="24.75" customHeight="1">
      <c r="A40" s="33" t="s">
        <v>69</v>
      </c>
      <c r="B40" s="33"/>
      <c r="C40" s="33"/>
      <c r="D40" s="33"/>
      <c r="E40" s="25"/>
      <c r="F40" s="3"/>
      <c r="G40" s="29">
        <f aca="true" t="shared" si="6" ref="G40:P40">SUM(G38:G39)</f>
        <v>0</v>
      </c>
      <c r="H40" s="29">
        <f t="shared" si="6"/>
        <v>0</v>
      </c>
      <c r="I40" s="29">
        <f t="shared" si="6"/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3"/>
      <c r="R40" s="3"/>
      <c r="S40" s="56"/>
      <c r="T40" s="56"/>
      <c r="U40" s="56"/>
    </row>
  </sheetData>
  <sheetProtection/>
  <mergeCells count="75">
    <mergeCell ref="S25:U25"/>
    <mergeCell ref="A38:D38"/>
    <mergeCell ref="S38:U38"/>
    <mergeCell ref="A40:D40"/>
    <mergeCell ref="S40:U40"/>
    <mergeCell ref="A39:D39"/>
    <mergeCell ref="S39:U39"/>
    <mergeCell ref="A34:U34"/>
    <mergeCell ref="A35:D35"/>
    <mergeCell ref="S35:U35"/>
    <mergeCell ref="A36:D36"/>
    <mergeCell ref="S36:U36"/>
    <mergeCell ref="A37:U37"/>
    <mergeCell ref="A29:D29"/>
    <mergeCell ref="A27:D27"/>
    <mergeCell ref="A31:U31"/>
    <mergeCell ref="A33:D33"/>
    <mergeCell ref="S33:U33"/>
    <mergeCell ref="A32:D32"/>
    <mergeCell ref="S27:U27"/>
    <mergeCell ref="E6:E7"/>
    <mergeCell ref="A30:D30"/>
    <mergeCell ref="A22:D22"/>
    <mergeCell ref="A23:D23"/>
    <mergeCell ref="A28:U28"/>
    <mergeCell ref="A24:U24"/>
    <mergeCell ref="A18:D18"/>
    <mergeCell ref="A19:D19"/>
    <mergeCell ref="A20:D20"/>
    <mergeCell ref="S22:U22"/>
    <mergeCell ref="A10:D10"/>
    <mergeCell ref="A11:D11"/>
    <mergeCell ref="A12:D12"/>
    <mergeCell ref="A8:U8"/>
    <mergeCell ref="S10:U10"/>
    <mergeCell ref="S11:U11"/>
    <mergeCell ref="S12:U12"/>
    <mergeCell ref="A9:U9"/>
    <mergeCell ref="P6:P7"/>
    <mergeCell ref="Q6:Q7"/>
    <mergeCell ref="R6:R7"/>
    <mergeCell ref="S6:U7"/>
    <mergeCell ref="M6:N6"/>
    <mergeCell ref="G6:K6"/>
    <mergeCell ref="O6:O7"/>
    <mergeCell ref="A1:U1"/>
    <mergeCell ref="A2:U2"/>
    <mergeCell ref="T4:U4"/>
    <mergeCell ref="A6:D7"/>
    <mergeCell ref="F6:F7"/>
    <mergeCell ref="B4:F4"/>
    <mergeCell ref="A5:U5"/>
    <mergeCell ref="A3:U3"/>
    <mergeCell ref="N4:P4"/>
    <mergeCell ref="L6:L7"/>
    <mergeCell ref="A13:D13"/>
    <mergeCell ref="A21:U21"/>
    <mergeCell ref="S13:U13"/>
    <mergeCell ref="S14:U14"/>
    <mergeCell ref="A17:D17"/>
    <mergeCell ref="A14:D14"/>
    <mergeCell ref="S17:U17"/>
    <mergeCell ref="S18:U18"/>
    <mergeCell ref="S19:U19"/>
    <mergeCell ref="S20:U20"/>
    <mergeCell ref="A15:D15"/>
    <mergeCell ref="A16:U16"/>
    <mergeCell ref="S15:U15"/>
    <mergeCell ref="S30:U30"/>
    <mergeCell ref="S29:U29"/>
    <mergeCell ref="S32:U32"/>
    <mergeCell ref="A26:D26"/>
    <mergeCell ref="S26:U26"/>
    <mergeCell ref="A25:D25"/>
    <mergeCell ref="S23:U23"/>
  </mergeCells>
  <printOptions horizontalCentered="1"/>
  <pageMargins left="0.25" right="0.25" top="0.75" bottom="0.75" header="0.3" footer="0.3"/>
  <pageSetup fitToHeight="1" fitToWidth="1" horizontalDpi="600" verticalDpi="600" orientation="landscape" paperSize="121" scale="62" r:id="rId2"/>
  <rowBreaks count="1" manualBreakCount="1">
    <brk id="2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9.140625" style="0" customWidth="1"/>
  </cols>
  <sheetData>
    <row r="1" ht="15">
      <c r="A1" t="s">
        <v>20</v>
      </c>
    </row>
    <row r="3" ht="15">
      <c r="A3" t="s">
        <v>21</v>
      </c>
    </row>
    <row r="4" ht="15">
      <c r="A4" t="s">
        <v>22</v>
      </c>
    </row>
    <row r="5" ht="15">
      <c r="A5" t="s">
        <v>23</v>
      </c>
    </row>
    <row r="6" ht="15">
      <c r="A6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Gill, Sukhbir (FAA)</dc:creator>
  <cp:keywords/>
  <dc:description/>
  <cp:lastModifiedBy>Jessica Todorov</cp:lastModifiedBy>
  <cp:lastPrinted>2019-12-12T16:31:32Z</cp:lastPrinted>
  <dcterms:created xsi:type="dcterms:W3CDTF">2016-09-26T20:07:23Z</dcterms:created>
  <dcterms:modified xsi:type="dcterms:W3CDTF">2019-12-13T14:24:48Z</dcterms:modified>
  <cp:category/>
  <cp:version/>
  <cp:contentType/>
  <cp:contentStatus/>
</cp:coreProperties>
</file>